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<sst xmlns="http://schemas.openxmlformats.org/spreadsheetml/2006/main" count="29" uniqueCount="29">
  <si>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VL – réintégration fiscale</t>
  </si>
  <si>
    <t>Prix d'achat TTC du véhicule</t>
  </si>
  <si>
    <t>Versement initial</t>
  </si>
  <si>
    <t>Valeur de rachat finale</t>
  </si>
  <si>
    <t>Rachat (O/N) ?</t>
  </si>
  <si>
    <t>N</t>
  </si>
  <si>
    <t>Durée du leasing (mois)</t>
  </si>
  <si>
    <t>(1 ancienne / 2 nouvelle C.Grise)</t>
  </si>
  <si>
    <t>Dégagement CO² (V7)</t>
  </si>
  <si>
    <t xml:space="preserve"> ==&gt; base fiscale</t>
  </si>
  <si>
    <t>Part amort / Loyer mensuel</t>
  </si>
  <si>
    <t>Nombre de mois</t>
  </si>
  <si>
    <t>Fiscal Maxi</t>
  </si>
  <si>
    <t>Réintégration</t>
  </si>
  <si>
    <t>TOTAL</t>
  </si>
  <si>
    <t>Carburant Case P3 pincipaux cas</t>
  </si>
  <si>
    <t>EE – Hybride rechargeable Essence</t>
  </si>
  <si>
    <t>EG – Essence GPL</t>
  </si>
  <si>
    <t>EH – Hybride non rechargeable Essence</t>
  </si>
  <si>
    <t>EL – Electrique</t>
  </si>
  <si>
    <t>EN – Essence Gaz Naturel</t>
  </si>
  <si>
    <t>EM – Electricité Rechargeable avec Essence Gaz Naturel</t>
  </si>
  <si>
    <t>EP – Electricité non Rechargeable avec Essence Gaz Naturel</t>
  </si>
  <si>
    <t>EQ – Electricité non rechargeable Essence GPL</t>
  </si>
  <si>
    <t>ER – Electricité rechargeable Essence GPL</t>
  </si>
  <si>
    <t>ES – Essence</t>
  </si>
  <si>
    <t>ET – Ethanol</t>
  </si>
  <si>
    <t>FG – Ethanol et GPL</t>
  </si>
  <si>
    <t>FN – Ethanol et Gaz Naturel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</si>
</sst>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\ [$€-40C];[RED]\-#,##0\ [$€-40C]"/>
    <numFmt numFmtId="167" formatCode="General"/>
  </numFmts>
  <fonts count="4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6" fontId="2" fillId="2" borderId="1" xfId="0" applyNumberFormat="1" applyFont="1" applyFill="1" applyBorder="1" applyAlignment="1" applyProtection="1">
      <alignment/>
      <protection locked="0"/>
    </xf>
    <xf numFmtId="164" fontId="2" fillId="2" borderId="1" xfId="0" applyFont="1" applyFill="1" applyBorder="1" applyAlignment="1" applyProtection="1">
      <alignment/>
      <protection locked="0"/>
    </xf>
    <xf numFmtId="164" fontId="2" fillId="2" borderId="1" xfId="0" applyNumberFormat="1" applyFont="1" applyFill="1" applyBorder="1" applyAlignment="1" applyProtection="1">
      <alignment/>
      <protection locked="0"/>
    </xf>
    <xf numFmtId="164" fontId="3" fillId="0" borderId="0" xfId="0" applyFont="1" applyAlignment="1">
      <alignment/>
    </xf>
    <xf numFmtId="166" fontId="2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2" fillId="3" borderId="2" xfId="0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2" fillId="3" borderId="3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3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14.57421875" style="0" customWidth="1"/>
    <col min="3" max="3" width="11.57421875" style="0" customWidth="1"/>
    <col min="4" max="4" width="15.8515625" style="0" customWidth="1"/>
    <col min="5" max="5" width="13.7109375" style="0" customWidth="1"/>
    <col min="6" max="6" width="3.28125" style="0" customWidth="1"/>
    <col min="7" max="16384" width="11.57421875" style="0" customWidth="1"/>
  </cols>
  <sheetData>
    <row r="1" spans="3:5" ht="12.75">
      <c r="C1" s="1" t="s">
        <v>0</v>
      </c>
      <c r="E1" s="1"/>
    </row>
    <row r="2" ht="12.75">
      <c r="E2" s="1"/>
    </row>
    <row r="3" spans="1:5" ht="12.75">
      <c r="A3" s="2" t="s">
        <v>1</v>
      </c>
      <c r="B3" s="2"/>
      <c r="C3" s="3">
        <v>63073</v>
      </c>
      <c r="E3" s="1"/>
    </row>
    <row r="4" spans="1:5" ht="12.75">
      <c r="A4" s="2" t="s">
        <v>2</v>
      </c>
      <c r="B4" s="2"/>
      <c r="C4" s="3">
        <v>0</v>
      </c>
      <c r="E4" s="1"/>
    </row>
    <row r="5" spans="1:6" ht="12.75">
      <c r="A5" s="2" t="s">
        <v>3</v>
      </c>
      <c r="B5" s="2"/>
      <c r="C5" s="3">
        <v>0</v>
      </c>
      <c r="E5" s="1" t="s">
        <v>4</v>
      </c>
      <c r="F5" s="4" t="s">
        <v>5</v>
      </c>
    </row>
    <row r="6" spans="1:6" ht="12.75">
      <c r="A6" s="2" t="s">
        <v>6</v>
      </c>
      <c r="B6" s="2"/>
      <c r="C6" s="5">
        <v>60</v>
      </c>
      <c r="E6" s="1"/>
      <c r="F6" s="6" t="s">
        <v>7</v>
      </c>
    </row>
    <row r="7" spans="1:7" ht="12.75">
      <c r="A7" s="2" t="s">
        <v>8</v>
      </c>
      <c r="B7" s="2"/>
      <c r="C7" s="4">
        <v>130</v>
      </c>
      <c r="D7" t="s">
        <v>9</v>
      </c>
      <c r="E7" s="7">
        <f>IF(C7&lt;20,30000,IF(F7=1,(IF(C7&lt;20,30000,IF(C7&lt;60,20300,IF(C7&lt;130,18300,9900)))),(IF(C7&lt;20,30000,IF(C7&lt;50,20300,IF(C7&lt;165,18300,9900))))))</f>
        <v>18300</v>
      </c>
      <c r="F7" s="4">
        <v>2</v>
      </c>
      <c r="G7">
        <f>IF(F7=1,"C.Grise avant mars 2020","C.Grise après mars 2020")</f>
        <v>0</v>
      </c>
    </row>
    <row r="8" ht="12.75">
      <c r="E8" s="1"/>
    </row>
    <row r="9" spans="1:5" ht="12.75">
      <c r="A9" t="s">
        <v>10</v>
      </c>
      <c r="C9" s="8">
        <f>(C3-C4-C5)/C6</f>
        <v>1051.2166666666667</v>
      </c>
      <c r="E9" s="1"/>
    </row>
    <row r="10" ht="12.75">
      <c r="E10" s="1"/>
    </row>
    <row r="11" spans="2:5" ht="12.75">
      <c r="B11" s="2" t="s">
        <v>11</v>
      </c>
      <c r="C11" s="2"/>
      <c r="D11" s="2" t="s">
        <v>12</v>
      </c>
      <c r="E11" s="9" t="s">
        <v>13</v>
      </c>
    </row>
    <row r="12" spans="1:5" ht="12.75">
      <c r="A12" s="5">
        <v>2013</v>
      </c>
      <c r="B12" s="5">
        <v>1</v>
      </c>
      <c r="C12" s="10">
        <f>B12*C$9+IF(AND(F5="O",B12&gt;0,B13=0),$C$5,0)+C4</f>
        <v>1051.2166666666667</v>
      </c>
      <c r="D12" s="2">
        <f>(((MIN(C$3,E$7)*((C$3-(C$4+C$5))/C$3))/C$6)*B12)+(C$4/C$3*MIN(C$3,E$7))</f>
        <v>305</v>
      </c>
      <c r="E12" s="11">
        <f aca="true" t="shared" si="0" ref="E12:E18">C12-D12</f>
        <v>746.2166666666667</v>
      </c>
    </row>
    <row r="13" spans="1:5" ht="12.75">
      <c r="A13" s="2">
        <f>IF(B12&lt;C$6,A12+1,"")</f>
        <v>2014</v>
      </c>
      <c r="B13" s="2">
        <f>IF(B12&lt;C$6,MIN(12,(C$6-B12)),0)</f>
        <v>12</v>
      </c>
      <c r="C13" s="10">
        <f aca="true" t="shared" si="1" ref="C13:C18">B13*C$9+IF(AND($F$5="O",B13&gt;0,B14=0),$C$5,0)</f>
        <v>12614.6</v>
      </c>
      <c r="D13" s="10">
        <f aca="true" t="shared" si="2" ref="D13:D18">(((MIN(C$3,E$7)*((C$3-(C$4+C$5))/C$3))/C$6)*B13)+IF(AND($F$5="O",(B13&lt;12),(B12=12)),(C$5/C$3*MIN(C$3,E$7)),0)</f>
        <v>3660</v>
      </c>
      <c r="E13" s="11">
        <f t="shared" si="0"/>
        <v>8954.6</v>
      </c>
    </row>
    <row r="14" spans="1:5" ht="12.75">
      <c r="A14" s="2">
        <f aca="true" t="shared" si="3" ref="A14:A18">IF(SUM(B$12:B13)&lt;C$6,A13+1,"")</f>
        <v>2015</v>
      </c>
      <c r="B14" s="2">
        <f aca="true" t="shared" si="4" ref="B14:B18">IF(SUM(B$12:B13)&lt;C$6,MIN(12,(C$6-SUM(B$12:B13))),0)</f>
        <v>12</v>
      </c>
      <c r="C14" s="10">
        <f t="shared" si="1"/>
        <v>12614.6</v>
      </c>
      <c r="D14" s="10">
        <f t="shared" si="2"/>
        <v>3660</v>
      </c>
      <c r="E14" s="11">
        <f t="shared" si="0"/>
        <v>8954.6</v>
      </c>
    </row>
    <row r="15" spans="1:5" ht="12.75">
      <c r="A15" s="2">
        <f t="shared" si="3"/>
        <v>2016</v>
      </c>
      <c r="B15" s="2">
        <f t="shared" si="4"/>
        <v>12</v>
      </c>
      <c r="C15" s="10">
        <f t="shared" si="1"/>
        <v>12614.6</v>
      </c>
      <c r="D15" s="10">
        <f t="shared" si="2"/>
        <v>3660</v>
      </c>
      <c r="E15" s="11">
        <f t="shared" si="0"/>
        <v>8954.6</v>
      </c>
    </row>
    <row r="16" spans="1:5" ht="12.75">
      <c r="A16" s="2">
        <f t="shared" si="3"/>
        <v>2017</v>
      </c>
      <c r="B16" s="2">
        <f t="shared" si="4"/>
        <v>12</v>
      </c>
      <c r="C16" s="10">
        <f t="shared" si="1"/>
        <v>12614.6</v>
      </c>
      <c r="D16" s="10">
        <f t="shared" si="2"/>
        <v>3660</v>
      </c>
      <c r="E16" s="11">
        <f t="shared" si="0"/>
        <v>8954.6</v>
      </c>
    </row>
    <row r="17" spans="1:5" ht="12.75">
      <c r="A17" s="2">
        <f t="shared" si="3"/>
        <v>2018</v>
      </c>
      <c r="B17" s="2">
        <f t="shared" si="4"/>
        <v>11</v>
      </c>
      <c r="C17" s="10">
        <f t="shared" si="1"/>
        <v>11563.383333333333</v>
      </c>
      <c r="D17" s="10">
        <f t="shared" si="2"/>
        <v>3355</v>
      </c>
      <c r="E17" s="11">
        <f t="shared" si="0"/>
        <v>8208.383333333333</v>
      </c>
    </row>
    <row r="18" spans="1:5" ht="12.75">
      <c r="A18" s="2">
        <f t="shared" si="3"/>
        <v>0</v>
      </c>
      <c r="B18" s="2">
        <f t="shared" si="4"/>
        <v>0</v>
      </c>
      <c r="C18" s="10">
        <f t="shared" si="1"/>
        <v>0</v>
      </c>
      <c r="D18" s="10">
        <f t="shared" si="2"/>
        <v>0</v>
      </c>
      <c r="E18" s="11">
        <f t="shared" si="0"/>
        <v>0</v>
      </c>
    </row>
    <row r="19" spans="1:5" ht="12.75">
      <c r="A19" s="12" t="s">
        <v>14</v>
      </c>
      <c r="B19" s="12">
        <f>SUM(B12:B17)</f>
        <v>60</v>
      </c>
      <c r="C19" s="12">
        <f>SUM(C12:C17)</f>
        <v>63073</v>
      </c>
      <c r="D19" s="12">
        <f>SUM(D12:D17)</f>
        <v>18300</v>
      </c>
      <c r="E19" s="13">
        <f>SUM(E12:E17)</f>
        <v>44773</v>
      </c>
    </row>
    <row r="20" ht="12.75">
      <c r="E20" s="1"/>
    </row>
    <row r="21" ht="12.75">
      <c r="E21" s="1"/>
    </row>
    <row r="22" spans="1:5" ht="12.75">
      <c r="A22" t="s">
        <v>15</v>
      </c>
      <c r="E22" s="1"/>
    </row>
    <row r="23" spans="2:5" ht="12.75">
      <c r="B23" t="s">
        <v>16</v>
      </c>
      <c r="E23" s="1"/>
    </row>
    <row r="24" spans="2:5" ht="12.75">
      <c r="B24" t="s">
        <v>17</v>
      </c>
      <c r="E24" s="1"/>
    </row>
    <row r="25" spans="2:5" ht="12.75">
      <c r="B25" t="s">
        <v>18</v>
      </c>
      <c r="E25" s="1"/>
    </row>
    <row r="26" spans="2:5" ht="12.75">
      <c r="B26" t="s">
        <v>19</v>
      </c>
      <c r="E26" s="1"/>
    </row>
    <row r="27" spans="2:5" ht="12.75">
      <c r="B27" t="s">
        <v>20</v>
      </c>
      <c r="E27" s="1"/>
    </row>
    <row r="28" spans="2:6" ht="12.75">
      <c r="B28" t="s">
        <v>21</v>
      </c>
      <c r="E28" s="1"/>
      <c r="F28" s="1"/>
    </row>
    <row r="29" spans="2:5" ht="12.75">
      <c r="B29" t="s">
        <v>22</v>
      </c>
      <c r="E29" s="1"/>
    </row>
    <row r="30" spans="2:5" ht="12.75">
      <c r="B30" t="s">
        <v>23</v>
      </c>
      <c r="E30" s="1"/>
    </row>
    <row r="31" spans="2:5" ht="12.75">
      <c r="B31" t="s">
        <v>24</v>
      </c>
      <c r="E31" s="1"/>
    </row>
    <row r="32" spans="2:5" ht="12.75">
      <c r="B32" t="s">
        <v>25</v>
      </c>
      <c r="E32" s="1"/>
    </row>
    <row r="33" spans="2:6" ht="12.75">
      <c r="B33" t="s">
        <v>26</v>
      </c>
      <c r="E33" s="1"/>
      <c r="F33" s="1"/>
    </row>
    <row r="34" ht="12.75">
      <c r="B34" t="s">
        <v>27</v>
      </c>
    </row>
    <row r="35" ht="12.75">
      <c r="B35" t="s">
        <v>28</v>
      </c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spans="5:6" ht="12.75">
      <c r="E42" s="1"/>
      <c r="F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spans="5:6" ht="12.75">
      <c r="E47" s="1"/>
      <c r="F47" s="1"/>
    </row>
  </sheetData>
  <sheetProtection sheet="1" insertColumns="0" insertRows="0" deleteColumns="0" deleteRows="0"/>
  <mergeCells count="5">
    <mergeCell ref="A3:B3"/>
    <mergeCell ref="A4:B4"/>
    <mergeCell ref="A5:B5"/>
    <mergeCell ref="A6:B6"/>
    <mergeCell ref="A7:B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BALSEGUR</dc:creator>
  <cp:keywords/>
  <dc:description/>
  <cp:lastModifiedBy/>
  <dcterms:created xsi:type="dcterms:W3CDTF">2008-04-10T21:12:37Z</dcterms:created>
  <dcterms:modified xsi:type="dcterms:W3CDTF">2021-07-09T08:23:17Z</dcterms:modified>
  <cp:category/>
  <cp:version/>
  <cp:contentType/>
  <cp:contentStatus/>
  <cp:revision>14</cp:revision>
</cp:coreProperties>
</file>